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300" windowWidth="18735" windowHeight="11700"/>
  </bookViews>
  <sheets>
    <sheet name="Foglio1" sheetId="1" r:id="rId1"/>
    <sheet name="Foglio2" sheetId="2" r:id="rId2"/>
    <sheet name="Foglio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J71" i="1"/>
  <c r="J70"/>
  <c r="J69"/>
  <c r="J68"/>
  <c r="P88"/>
  <c r="P25"/>
  <c r="P24"/>
  <c r="P23"/>
  <c r="P21"/>
  <c r="P20"/>
  <c r="N7"/>
  <c r="P26"/>
  <c r="P22"/>
  <c r="C38" l="1"/>
  <c r="F38" s="1"/>
  <c r="G38" s="1"/>
  <c r="D93" l="1"/>
  <c r="C93"/>
  <c r="F93" s="1"/>
  <c r="G93" s="1"/>
  <c r="R88"/>
  <c r="E88"/>
  <c r="D78"/>
  <c r="D79"/>
  <c r="D80"/>
  <c r="D77"/>
  <c r="C78"/>
  <c r="F78" s="1"/>
  <c r="G78" s="1"/>
  <c r="C79"/>
  <c r="F79" s="1"/>
  <c r="G79" s="1"/>
  <c r="C80"/>
  <c r="F80" s="1"/>
  <c r="G80" s="1"/>
  <c r="C77"/>
  <c r="F77" s="1"/>
  <c r="G77" s="1"/>
  <c r="L69"/>
  <c r="L70"/>
  <c r="L71"/>
  <c r="L68"/>
  <c r="K72"/>
  <c r="J72"/>
  <c r="D72"/>
  <c r="C72"/>
  <c r="E72" s="1"/>
  <c r="D57"/>
  <c r="D58"/>
  <c r="D59"/>
  <c r="D60"/>
  <c r="D56"/>
  <c r="E56" s="1"/>
  <c r="E57"/>
  <c r="C57"/>
  <c r="C58"/>
  <c r="E58" s="1"/>
  <c r="C59"/>
  <c r="C60"/>
  <c r="E60" s="1"/>
  <c r="C56"/>
  <c r="E59"/>
  <c r="D61"/>
  <c r="M51"/>
  <c r="L51"/>
  <c r="K51"/>
  <c r="E51"/>
  <c r="C51"/>
  <c r="F51" s="1"/>
  <c r="F50"/>
  <c r="F49"/>
  <c r="F48"/>
  <c r="F47"/>
  <c r="F46"/>
  <c r="R21"/>
  <c r="R22"/>
  <c r="R23"/>
  <c r="R24"/>
  <c r="R25"/>
  <c r="R26"/>
  <c r="R20"/>
  <c r="D33"/>
  <c r="D34"/>
  <c r="D35"/>
  <c r="D36"/>
  <c r="D37"/>
  <c r="D38"/>
  <c r="E38" s="1"/>
  <c r="D32"/>
  <c r="C33"/>
  <c r="F33" s="1"/>
  <c r="G33" s="1"/>
  <c r="C34"/>
  <c r="F34" s="1"/>
  <c r="G34" s="1"/>
  <c r="C35"/>
  <c r="F35" s="1"/>
  <c r="G35" s="1"/>
  <c r="C36"/>
  <c r="F36" s="1"/>
  <c r="G36" s="1"/>
  <c r="C37"/>
  <c r="C32"/>
  <c r="Q27"/>
  <c r="P27"/>
  <c r="E35"/>
  <c r="K27"/>
  <c r="J27"/>
  <c r="D27"/>
  <c r="C27"/>
  <c r="E26"/>
  <c r="E25"/>
  <c r="E24"/>
  <c r="E23"/>
  <c r="E22"/>
  <c r="E21"/>
  <c r="E20"/>
  <c r="C12"/>
  <c r="B12"/>
  <c r="E12" s="1"/>
  <c r="F12" s="1"/>
  <c r="P7"/>
  <c r="E37" l="1"/>
  <c r="F37"/>
  <c r="G37" s="1"/>
  <c r="E32"/>
  <c r="F32"/>
  <c r="G32" s="1"/>
  <c r="E80"/>
  <c r="E79"/>
  <c r="E78"/>
  <c r="C81"/>
  <c r="E77"/>
  <c r="L72"/>
  <c r="D81"/>
  <c r="E36"/>
  <c r="E34"/>
  <c r="E33"/>
  <c r="D39"/>
  <c r="D12"/>
  <c r="E93"/>
  <c r="C61"/>
  <c r="E61" s="1"/>
  <c r="R27"/>
  <c r="C39"/>
  <c r="E27"/>
  <c r="L27"/>
  <c r="E81" l="1"/>
  <c r="E39"/>
</calcChain>
</file>

<file path=xl/sharedStrings.xml><?xml version="1.0" encoding="utf-8"?>
<sst xmlns="http://schemas.openxmlformats.org/spreadsheetml/2006/main" count="273" uniqueCount="49">
  <si>
    <t>TJRA1.1</t>
  </si>
  <si>
    <t>Project Period 1</t>
  </si>
  <si>
    <t>Task</t>
  </si>
  <si>
    <t>Partner</t>
  </si>
  <si>
    <t>Worked PM Funded</t>
  </si>
  <si>
    <t>Committed PM</t>
  </si>
  <si>
    <t>Achieved PM %</t>
  </si>
  <si>
    <t>21A-INFN</t>
  </si>
  <si>
    <t>Project Period 2</t>
  </si>
  <si>
    <t>PY1+PY2+PY3</t>
  </si>
  <si>
    <t>TJRA1.2</t>
  </si>
  <si>
    <t>10B-KIT-G</t>
  </si>
  <si>
    <t>12B-FCTSG</t>
  </si>
  <si>
    <t>14A-CNRS</t>
  </si>
  <si>
    <t>16A-GRNET</t>
  </si>
  <si>
    <t>17-SRCE</t>
  </si>
  <si>
    <t>34A-STFC</t>
  </si>
  <si>
    <t>35-CERN</t>
  </si>
  <si>
    <t>TOTAL PY1</t>
  </si>
  <si>
    <t>Total:</t>
  </si>
  <si>
    <t>PY1+PY2</t>
  </si>
  <si>
    <t>TJRA1.3</t>
  </si>
  <si>
    <t>Originally Committed PM</t>
  </si>
  <si>
    <t>New Committed PM</t>
  </si>
  <si>
    <t>TOTAL</t>
  </si>
  <si>
    <t>total</t>
  </si>
  <si>
    <t>TJRA1.4</t>
  </si>
  <si>
    <t>10H-LUH</t>
  </si>
  <si>
    <t>TJRA1.5</t>
  </si>
  <si>
    <t>PY1+Py2</t>
  </si>
  <si>
    <t>Remaining PM</t>
  </si>
  <si>
    <t>PM/Month foreseen</t>
  </si>
  <si>
    <t>Tool</t>
  </si>
  <si>
    <t>PY1</t>
  </si>
  <si>
    <t>PY2</t>
  </si>
  <si>
    <t>Maint</t>
  </si>
  <si>
    <t>Dev</t>
  </si>
  <si>
    <t>GOCDB</t>
  </si>
  <si>
    <t>Ops Portal</t>
  </si>
  <si>
    <t>GGUS</t>
  </si>
  <si>
    <t>SAM</t>
  </si>
  <si>
    <t>Accounting Repository</t>
  </si>
  <si>
    <t>Accounting Portal</t>
  </si>
  <si>
    <t>Metrics Portal</t>
  </si>
  <si>
    <t>PY3</t>
  </si>
  <si>
    <t>PY4 forecast</t>
  </si>
  <si>
    <t>%0%</t>
  </si>
  <si>
    <t>Project Period 3 (QR9 -QR12)</t>
  </si>
  <si>
    <t>Project Period 3 (QR9-QR12)</t>
  </si>
</sst>
</file>

<file path=xl/styles.xml><?xml version="1.0" encoding="utf-8"?>
<styleSheet xmlns="http://schemas.openxmlformats.org/spreadsheetml/2006/main">
  <numFmts count="4">
    <numFmt numFmtId="164" formatCode="#,##0.0;\-#,##0.0;0"/>
    <numFmt numFmtId="165" formatCode="#,##0%"/>
    <numFmt numFmtId="166" formatCode="#,##0.000_ ;\-#,##0.000\ "/>
    <numFmt numFmtId="167" formatCode="#,##0.0_ ;\-#,##0.0\ "/>
  </numFmts>
  <fonts count="1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name val="Arial"/>
      <family val="2"/>
    </font>
    <font>
      <b/>
      <sz val="9"/>
      <color indexed="9"/>
      <name val="Arial"/>
      <family val="2"/>
    </font>
    <font>
      <sz val="8"/>
      <color indexed="8"/>
      <name val="Arial"/>
      <family val="2"/>
    </font>
    <font>
      <b/>
      <sz val="9"/>
      <color indexed="9"/>
      <name val="Arial"/>
    </font>
    <font>
      <sz val="8"/>
      <color indexed="8"/>
      <name val="Arial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11"/>
      <color rgb="FFFFFFFF"/>
      <name val="Times New Roman"/>
      <family val="1"/>
    </font>
    <font>
      <sz val="11"/>
      <color rgb="FFFFFFFF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54"/>
        <bgColor indexed="9"/>
      </patternFill>
    </fill>
    <fill>
      <patternFill patternType="solid">
        <fgColor indexed="22"/>
        <bgColor indexed="9"/>
      </patternFill>
    </fill>
    <fill>
      <patternFill patternType="solid">
        <fgColor rgb="FF000000"/>
        <bgColor indexed="64"/>
      </patternFill>
    </fill>
    <fill>
      <patternFill patternType="solid">
        <fgColor rgb="FF365F91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9"/>
      </patternFill>
    </fill>
  </fills>
  <borders count="10">
    <border>
      <left/>
      <right/>
      <top/>
      <bottom/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indexed="31"/>
      </left>
      <right/>
      <top style="thin">
        <color indexed="31"/>
      </top>
      <bottom style="thin">
        <color indexed="31"/>
      </bottom>
      <diagonal/>
    </border>
    <border>
      <left/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indexed="31"/>
      </left>
      <right style="thin">
        <color indexed="31"/>
      </right>
      <top/>
      <bottom/>
      <diagonal/>
    </border>
    <border>
      <left/>
      <right/>
      <top/>
      <bottom style="thick">
        <color rgb="FFFFFFFF"/>
      </bottom>
      <diagonal/>
    </border>
    <border>
      <left/>
      <right style="thick">
        <color rgb="FFFFFFFF"/>
      </right>
      <top/>
      <bottom/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/>
      <right/>
      <top/>
      <bottom style="medium">
        <color rgb="FFFFFFFF"/>
      </bottom>
      <diagonal/>
    </border>
    <border>
      <left/>
      <right style="medium">
        <color rgb="FFFFFFFF"/>
      </right>
      <top/>
      <bottom/>
      <diagonal/>
    </border>
  </borders>
  <cellStyleXfs count="2">
    <xf numFmtId="0" fontId="0" fillId="0" borderId="0"/>
    <xf numFmtId="0" fontId="2" fillId="0" borderId="0"/>
  </cellStyleXfs>
  <cellXfs count="54">
    <xf numFmtId="0" fontId="0" fillId="0" borderId="0" xfId="0"/>
    <xf numFmtId="0" fontId="1" fillId="0" borderId="0" xfId="0" applyFont="1"/>
    <xf numFmtId="0" fontId="3" fillId="2" borderId="0" xfId="1" applyFont="1" applyFill="1" applyAlignment="1">
      <alignment vertical="center" wrapText="1"/>
    </xf>
    <xf numFmtId="0" fontId="3" fillId="3" borderId="1" xfId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left"/>
    </xf>
    <xf numFmtId="164" fontId="4" fillId="2" borderId="1" xfId="1" applyNumberFormat="1" applyFont="1" applyFill="1" applyBorder="1" applyAlignment="1">
      <alignment horizontal="right"/>
    </xf>
    <xf numFmtId="165" fontId="4" fillId="2" borderId="1" xfId="1" applyNumberFormat="1" applyFont="1" applyFill="1" applyBorder="1" applyAlignment="1">
      <alignment horizontal="right"/>
    </xf>
    <xf numFmtId="0" fontId="5" fillId="2" borderId="0" xfId="0" applyFont="1" applyFill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/>
    </xf>
    <xf numFmtId="164" fontId="6" fillId="2" borderId="1" xfId="0" applyNumberFormat="1" applyFont="1" applyFill="1" applyBorder="1" applyAlignment="1">
      <alignment horizontal="right"/>
    </xf>
    <xf numFmtId="165" fontId="6" fillId="2" borderId="1" xfId="0" applyNumberFormat="1" applyFont="1" applyFill="1" applyBorder="1" applyAlignment="1">
      <alignment horizontal="right"/>
    </xf>
    <xf numFmtId="166" fontId="4" fillId="2" borderId="1" xfId="1" applyNumberFormat="1" applyFont="1" applyFill="1" applyBorder="1" applyAlignment="1">
      <alignment horizontal="right"/>
    </xf>
    <xf numFmtId="166" fontId="4" fillId="4" borderId="1" xfId="1" applyNumberFormat="1" applyFont="1" applyFill="1" applyBorder="1" applyAlignment="1">
      <alignment horizontal="right"/>
    </xf>
    <xf numFmtId="0" fontId="3" fillId="2" borderId="0" xfId="0" applyFont="1" applyFill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/>
    </xf>
    <xf numFmtId="164" fontId="4" fillId="2" borderId="1" xfId="0" applyNumberFormat="1" applyFont="1" applyFill="1" applyBorder="1" applyAlignment="1">
      <alignment horizontal="right"/>
    </xf>
    <xf numFmtId="165" fontId="4" fillId="2" borderId="1" xfId="0" applyNumberFormat="1" applyFont="1" applyFill="1" applyBorder="1" applyAlignment="1">
      <alignment horizontal="right"/>
    </xf>
    <xf numFmtId="164" fontId="4" fillId="4" borderId="1" xfId="0" applyNumberFormat="1" applyFont="1" applyFill="1" applyBorder="1" applyAlignment="1">
      <alignment horizontal="right"/>
    </xf>
    <xf numFmtId="165" fontId="4" fillId="4" borderId="1" xfId="0" applyNumberFormat="1" applyFont="1" applyFill="1" applyBorder="1" applyAlignment="1">
      <alignment horizontal="right"/>
    </xf>
    <xf numFmtId="164" fontId="0" fillId="0" borderId="0" xfId="0" applyNumberFormat="1"/>
    <xf numFmtId="166" fontId="4" fillId="2" borderId="1" xfId="0" applyNumberFormat="1" applyFont="1" applyFill="1" applyBorder="1" applyAlignment="1">
      <alignment horizontal="right"/>
    </xf>
    <xf numFmtId="9" fontId="4" fillId="2" borderId="1" xfId="1" applyNumberFormat="1" applyFont="1" applyFill="1" applyBorder="1" applyAlignment="1">
      <alignment horizontal="right"/>
    </xf>
    <xf numFmtId="0" fontId="3" fillId="3" borderId="4" xfId="1" applyFont="1" applyFill="1" applyBorder="1" applyAlignment="1">
      <alignment horizontal="left"/>
    </xf>
    <xf numFmtId="166" fontId="0" fillId="0" borderId="0" xfId="0" applyNumberFormat="1"/>
    <xf numFmtId="9" fontId="8" fillId="2" borderId="1" xfId="1" applyNumberFormat="1" applyFont="1" applyFill="1" applyBorder="1" applyAlignment="1">
      <alignment horizontal="right"/>
    </xf>
    <xf numFmtId="165" fontId="0" fillId="0" borderId="0" xfId="0" applyNumberFormat="1"/>
    <xf numFmtId="0" fontId="3" fillId="3" borderId="4" xfId="0" applyFont="1" applyFill="1" applyBorder="1" applyAlignment="1">
      <alignment horizontal="left"/>
    </xf>
    <xf numFmtId="165" fontId="4" fillId="2" borderId="4" xfId="0" applyNumberFormat="1" applyFont="1" applyFill="1" applyBorder="1" applyAlignment="1">
      <alignment horizontal="right"/>
    </xf>
    <xf numFmtId="0" fontId="5" fillId="3" borderId="1" xfId="0" applyFont="1" applyFill="1" applyBorder="1" applyAlignment="1">
      <alignment horizontal="center" vertical="center" wrapText="1"/>
    </xf>
    <xf numFmtId="0" fontId="0" fillId="0" borderId="0" xfId="0" applyNumberFormat="1"/>
    <xf numFmtId="167" fontId="0" fillId="0" borderId="0" xfId="0" applyNumberFormat="1"/>
    <xf numFmtId="0" fontId="9" fillId="6" borderId="5" xfId="0" applyFont="1" applyFill="1" applyBorder="1" applyAlignment="1">
      <alignment horizontal="center" vertical="top" wrapText="1"/>
    </xf>
    <xf numFmtId="0" fontId="9" fillId="6" borderId="6" xfId="0" applyFont="1" applyFill="1" applyBorder="1" applyAlignment="1">
      <alignment horizontal="justify" vertical="top" wrapText="1"/>
    </xf>
    <xf numFmtId="9" fontId="10" fillId="7" borderId="7" xfId="0" applyNumberFormat="1" applyFont="1" applyFill="1" applyBorder="1" applyAlignment="1">
      <alignment horizontal="justify" vertical="top" wrapText="1"/>
    </xf>
    <xf numFmtId="9" fontId="10" fillId="7" borderId="8" xfId="0" applyNumberFormat="1" applyFont="1" applyFill="1" applyBorder="1" applyAlignment="1">
      <alignment horizontal="justify" vertical="top" wrapText="1"/>
    </xf>
    <xf numFmtId="9" fontId="10" fillId="6" borderId="7" xfId="0" applyNumberFormat="1" applyFont="1" applyFill="1" applyBorder="1" applyAlignment="1">
      <alignment horizontal="justify" vertical="top" wrapText="1"/>
    </xf>
    <xf numFmtId="9" fontId="10" fillId="6" borderId="8" xfId="0" applyNumberFormat="1" applyFont="1" applyFill="1" applyBorder="1" applyAlignment="1">
      <alignment horizontal="justify" vertical="top" wrapText="1"/>
    </xf>
    <xf numFmtId="9" fontId="10" fillId="7" borderId="9" xfId="0" applyNumberFormat="1" applyFont="1" applyFill="1" applyBorder="1" applyAlignment="1">
      <alignment horizontal="justify" vertical="top" wrapText="1"/>
    </xf>
    <xf numFmtId="165" fontId="4" fillId="0" borderId="1" xfId="0" applyNumberFormat="1" applyFont="1" applyFill="1" applyBorder="1" applyAlignment="1">
      <alignment horizontal="right"/>
    </xf>
    <xf numFmtId="167" fontId="0" fillId="0" borderId="0" xfId="0" applyNumberFormat="1" applyFill="1"/>
    <xf numFmtId="0" fontId="0" fillId="0" borderId="0" xfId="0" applyFill="1"/>
    <xf numFmtId="165" fontId="4" fillId="8" borderId="1" xfId="0" applyNumberFormat="1" applyFont="1" applyFill="1" applyBorder="1" applyAlignment="1">
      <alignment horizontal="right"/>
    </xf>
    <xf numFmtId="165" fontId="4" fillId="9" borderId="1" xfId="0" applyNumberFormat="1" applyFont="1" applyFill="1" applyBorder="1" applyAlignment="1">
      <alignment horizontal="right"/>
    </xf>
    <xf numFmtId="165" fontId="4" fillId="10" borderId="1" xfId="0" applyNumberFormat="1" applyFont="1" applyFill="1" applyBorder="1" applyAlignment="1">
      <alignment horizontal="right"/>
    </xf>
    <xf numFmtId="0" fontId="9" fillId="5" borderId="0" xfId="0" applyFont="1" applyFill="1" applyAlignment="1">
      <alignment horizontal="center" wrapText="1"/>
    </xf>
    <xf numFmtId="0" fontId="10" fillId="5" borderId="5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7" fillId="3" borderId="2" xfId="1" applyFont="1" applyFill="1" applyBorder="1" applyAlignment="1">
      <alignment horizontal="center"/>
    </xf>
    <xf numFmtId="0" fontId="7" fillId="3" borderId="3" xfId="1" applyFont="1" applyFill="1" applyBorder="1" applyAlignment="1">
      <alignment horizontal="center"/>
    </xf>
    <xf numFmtId="0" fontId="7" fillId="3" borderId="1" xfId="0" applyFont="1" applyFill="1" applyBorder="1" applyAlignment="1">
      <alignment horizontal="right"/>
    </xf>
  </cellXfs>
  <cellStyles count="2">
    <cellStyle name="Normal 2" xfId="1"/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/>
          <a:lstStyle/>
          <a:p>
            <a:pPr>
              <a:defRPr/>
            </a:pPr>
            <a:r>
              <a:rPr lang="it-IT" sz="1600"/>
              <a:t>Evolution of the fraction of effort</a:t>
            </a:r>
            <a:r>
              <a:rPr lang="it-IT" sz="1600" baseline="0"/>
              <a:t> devoted to maintenance </a:t>
            </a:r>
            <a:endParaRPr lang="it-IT" sz="1600"/>
          </a:p>
        </c:rich>
      </c:tx>
    </c:title>
    <c:plotArea>
      <c:layout/>
      <c:lineChart>
        <c:grouping val="standard"/>
        <c:ser>
          <c:idx val="0"/>
          <c:order val="0"/>
          <c:tx>
            <c:strRef>
              <c:f>Foglio1!$A$102</c:f>
              <c:strCache>
                <c:ptCount val="1"/>
                <c:pt idx="0">
                  <c:v>GOCDB</c:v>
                </c:pt>
              </c:strCache>
            </c:strRef>
          </c:tx>
          <c:marker>
            <c:symbol val="none"/>
          </c:marker>
          <c:val>
            <c:numRef>
              <c:f>(Foglio1!$B$102,Foglio1!$D$102,Foglio1!$F$102,Foglio1!$H$102)</c:f>
              <c:numCache>
                <c:formatCode>0%</c:formatCode>
                <c:ptCount val="4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</c:numCache>
            </c:numRef>
          </c:val>
        </c:ser>
        <c:ser>
          <c:idx val="1"/>
          <c:order val="1"/>
          <c:tx>
            <c:strRef>
              <c:f>Foglio1!$A$103</c:f>
              <c:strCache>
                <c:ptCount val="1"/>
                <c:pt idx="0">
                  <c:v>Ops Portal</c:v>
                </c:pt>
              </c:strCache>
            </c:strRef>
          </c:tx>
          <c:marker>
            <c:symbol val="none"/>
          </c:marker>
          <c:val>
            <c:numRef>
              <c:f>(Foglio1!$B$103,Foglio1!$D$103,Foglio1!$F$103,Foglio1!$H$103)</c:f>
              <c:numCache>
                <c:formatCode>0%</c:formatCode>
                <c:ptCount val="4"/>
                <c:pt idx="0">
                  <c:v>0.2</c:v>
                </c:pt>
                <c:pt idx="1">
                  <c:v>0.2</c:v>
                </c:pt>
                <c:pt idx="2">
                  <c:v>0.45</c:v>
                </c:pt>
                <c:pt idx="3">
                  <c:v>0.5</c:v>
                </c:pt>
              </c:numCache>
            </c:numRef>
          </c:val>
        </c:ser>
        <c:ser>
          <c:idx val="2"/>
          <c:order val="2"/>
          <c:tx>
            <c:strRef>
              <c:f>Foglio1!$A$104</c:f>
              <c:strCache>
                <c:ptCount val="1"/>
                <c:pt idx="0">
                  <c:v>GGUS</c:v>
                </c:pt>
              </c:strCache>
            </c:strRef>
          </c:tx>
          <c:marker>
            <c:symbol val="none"/>
          </c:marker>
          <c:val>
            <c:numRef>
              <c:f>(Foglio1!$B$104,Foglio1!$D$104,Foglio1!$F$104,Foglio1!$H$104)</c:f>
              <c:numCache>
                <c:formatCode>0%</c:formatCode>
                <c:ptCount val="4"/>
                <c:pt idx="0">
                  <c:v>0.45</c:v>
                </c:pt>
                <c:pt idx="1">
                  <c:v>0.45</c:v>
                </c:pt>
                <c:pt idx="2">
                  <c:v>0.5</c:v>
                </c:pt>
                <c:pt idx="3">
                  <c:v>0.5</c:v>
                </c:pt>
              </c:numCache>
            </c:numRef>
          </c:val>
        </c:ser>
        <c:ser>
          <c:idx val="3"/>
          <c:order val="3"/>
          <c:tx>
            <c:strRef>
              <c:f>Foglio1!$A$105</c:f>
              <c:strCache>
                <c:ptCount val="1"/>
                <c:pt idx="0">
                  <c:v>SAM</c:v>
                </c:pt>
              </c:strCache>
            </c:strRef>
          </c:tx>
          <c:marker>
            <c:symbol val="none"/>
          </c:marker>
          <c:val>
            <c:numRef>
              <c:f>(Foglio1!$B$105,Foglio1!$D$105,Foglio1!$F$105,Foglio1!$H$105)</c:f>
              <c:numCache>
                <c:formatCode>0%</c:formatCode>
                <c:ptCount val="4"/>
                <c:pt idx="0">
                  <c:v>0.55000000000000004</c:v>
                </c:pt>
                <c:pt idx="1">
                  <c:v>0.65</c:v>
                </c:pt>
                <c:pt idx="2">
                  <c:v>0.7</c:v>
                </c:pt>
                <c:pt idx="3">
                  <c:v>0.7</c:v>
                </c:pt>
              </c:numCache>
            </c:numRef>
          </c:val>
        </c:ser>
        <c:ser>
          <c:idx val="4"/>
          <c:order val="4"/>
          <c:tx>
            <c:strRef>
              <c:f>Foglio1!$A$106</c:f>
              <c:strCache>
                <c:ptCount val="1"/>
                <c:pt idx="0">
                  <c:v>Accounting Repository</c:v>
                </c:pt>
              </c:strCache>
            </c:strRef>
          </c:tx>
          <c:marker>
            <c:symbol val="none"/>
          </c:marker>
          <c:val>
            <c:numRef>
              <c:f>(Foglio1!$B$106,Foglio1!$D$106,Foglio1!$F$106,Foglio1!$H$106)</c:f>
              <c:numCache>
                <c:formatCode>0%</c:formatCode>
                <c:ptCount val="4"/>
                <c:pt idx="0">
                  <c:v>0.25</c:v>
                </c:pt>
                <c:pt idx="1">
                  <c:v>0.25</c:v>
                </c:pt>
                <c:pt idx="2">
                  <c:v>0.25</c:v>
                </c:pt>
                <c:pt idx="3">
                  <c:v>0.5</c:v>
                </c:pt>
              </c:numCache>
            </c:numRef>
          </c:val>
        </c:ser>
        <c:ser>
          <c:idx val="5"/>
          <c:order val="5"/>
          <c:tx>
            <c:strRef>
              <c:f>Foglio1!$A$107</c:f>
              <c:strCache>
                <c:ptCount val="1"/>
                <c:pt idx="0">
                  <c:v>Accounting Portal</c:v>
                </c:pt>
              </c:strCache>
            </c:strRef>
          </c:tx>
          <c:marker>
            <c:symbol val="none"/>
          </c:marker>
          <c:val>
            <c:numRef>
              <c:f>(Foglio1!$B$107,Foglio1!$D$107,Foglio1!$F$107,Foglio1!$H$107)</c:f>
              <c:numCache>
                <c:formatCode>0%</c:formatCode>
                <c:ptCount val="4"/>
                <c:pt idx="0">
                  <c:v>0.8</c:v>
                </c:pt>
                <c:pt idx="1">
                  <c:v>0.7</c:v>
                </c:pt>
                <c:pt idx="2">
                  <c:v>0.2</c:v>
                </c:pt>
                <c:pt idx="3">
                  <c:v>0.2</c:v>
                </c:pt>
              </c:numCache>
            </c:numRef>
          </c:val>
        </c:ser>
        <c:ser>
          <c:idx val="6"/>
          <c:order val="6"/>
          <c:tx>
            <c:strRef>
              <c:f>Foglio1!$A$108</c:f>
              <c:strCache>
                <c:ptCount val="1"/>
                <c:pt idx="0">
                  <c:v>Metrics Portal</c:v>
                </c:pt>
              </c:strCache>
            </c:strRef>
          </c:tx>
          <c:marker>
            <c:symbol val="none"/>
          </c:marker>
          <c:val>
            <c:numRef>
              <c:f>(Foglio1!$B$108,Foglio1!$D$108,Foglio1!$F$108,Foglio1!$H$108)</c:f>
              <c:numCache>
                <c:formatCode>0%</c:formatCode>
                <c:ptCount val="4"/>
                <c:pt idx="0">
                  <c:v>0.1</c:v>
                </c:pt>
                <c:pt idx="1">
                  <c:v>0.1</c:v>
                </c:pt>
                <c:pt idx="2">
                  <c:v>0.2</c:v>
                </c:pt>
                <c:pt idx="3">
                  <c:v>0.2</c:v>
                </c:pt>
              </c:numCache>
            </c:numRef>
          </c:val>
        </c:ser>
        <c:marker val="1"/>
        <c:axId val="86625280"/>
        <c:axId val="86713088"/>
      </c:lineChart>
      <c:catAx>
        <c:axId val="86625280"/>
        <c:scaling>
          <c:orientation val="minMax"/>
        </c:scaling>
        <c:axPos val="b"/>
        <c:majorTickMark val="none"/>
        <c:tickLblPos val="nextTo"/>
        <c:crossAx val="86713088"/>
        <c:crosses val="autoZero"/>
        <c:auto val="1"/>
        <c:lblAlgn val="ctr"/>
        <c:lblOffset val="100"/>
      </c:catAx>
      <c:valAx>
        <c:axId val="86713088"/>
        <c:scaling>
          <c:orientation val="minMax"/>
        </c:scaling>
        <c:axPos val="l"/>
        <c:majorGridlines/>
        <c:numFmt formatCode="0%" sourceLinked="1"/>
        <c:majorTickMark val="none"/>
        <c:tickLblPos val="nextTo"/>
        <c:spPr>
          <a:ln w="12700">
            <a:solidFill>
              <a:schemeClr val="tx1"/>
            </a:solidFill>
          </a:ln>
        </c:spPr>
        <c:crossAx val="86625280"/>
        <c:crosses val="autoZero"/>
        <c:crossBetween val="between"/>
      </c:valAx>
    </c:plotArea>
    <c:legend>
      <c:legendPos val="b"/>
    </c:legend>
    <c:plotVisOnly val="1"/>
  </c:chart>
  <c:printSettings>
    <c:headerFooter/>
    <c:pageMargins b="0.75000000000000144" l="0.70000000000000062" r="0.70000000000000062" t="0.75000000000000144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/>
          <a:lstStyle/>
          <a:p>
            <a:pPr>
              <a:defRPr/>
            </a:pPr>
            <a:r>
              <a:rPr lang="it-IT" sz="1600"/>
              <a:t>Fraction</a:t>
            </a:r>
            <a:r>
              <a:rPr lang="it-IT" sz="1600" baseline="0"/>
              <a:t> of maintenance effort per tool per project year</a:t>
            </a:r>
            <a:endParaRPr lang="it-IT" sz="1600"/>
          </a:p>
        </c:rich>
      </c:tx>
      <c:layout>
        <c:manualLayout>
          <c:xMode val="edge"/>
          <c:yMode val="edge"/>
          <c:x val="6.9289406308873966E-2"/>
          <c:y val="2.0833333333333398E-2"/>
        </c:manualLayout>
      </c:layout>
    </c:title>
    <c:plotArea>
      <c:layout/>
      <c:barChart>
        <c:barDir val="col"/>
        <c:grouping val="clustered"/>
        <c:ser>
          <c:idx val="0"/>
          <c:order val="0"/>
          <c:tx>
            <c:v>PY1</c:v>
          </c:tx>
          <c:cat>
            <c:strRef>
              <c:f>[1]Foglio1!$A$95:$A$101</c:f>
              <c:strCache>
                <c:ptCount val="7"/>
                <c:pt idx="0">
                  <c:v>GOCDB</c:v>
                </c:pt>
                <c:pt idx="1">
                  <c:v>Ops Portal</c:v>
                </c:pt>
                <c:pt idx="2">
                  <c:v>GGUS</c:v>
                </c:pt>
                <c:pt idx="3">
                  <c:v>SAM</c:v>
                </c:pt>
                <c:pt idx="4">
                  <c:v>Accounting Repository</c:v>
                </c:pt>
                <c:pt idx="5">
                  <c:v>Accounting Portal</c:v>
                </c:pt>
                <c:pt idx="6">
                  <c:v>Metrics Portal</c:v>
                </c:pt>
              </c:strCache>
            </c:strRef>
          </c:cat>
          <c:val>
            <c:numRef>
              <c:f>Foglio1!$B$102:$B$108</c:f>
              <c:numCache>
                <c:formatCode>0%</c:formatCode>
                <c:ptCount val="7"/>
                <c:pt idx="0">
                  <c:v>0.5</c:v>
                </c:pt>
                <c:pt idx="1">
                  <c:v>0.2</c:v>
                </c:pt>
                <c:pt idx="2">
                  <c:v>0.45</c:v>
                </c:pt>
                <c:pt idx="3">
                  <c:v>0.55000000000000004</c:v>
                </c:pt>
                <c:pt idx="4">
                  <c:v>0.25</c:v>
                </c:pt>
                <c:pt idx="5">
                  <c:v>0.8</c:v>
                </c:pt>
                <c:pt idx="6">
                  <c:v>0.1</c:v>
                </c:pt>
              </c:numCache>
            </c:numRef>
          </c:val>
        </c:ser>
        <c:ser>
          <c:idx val="1"/>
          <c:order val="1"/>
          <c:tx>
            <c:v>PY2</c:v>
          </c:tx>
          <c:cat>
            <c:strRef>
              <c:f>[1]Foglio1!$A$95:$A$101</c:f>
              <c:strCache>
                <c:ptCount val="7"/>
                <c:pt idx="0">
                  <c:v>GOCDB</c:v>
                </c:pt>
                <c:pt idx="1">
                  <c:v>Ops Portal</c:v>
                </c:pt>
                <c:pt idx="2">
                  <c:v>GGUS</c:v>
                </c:pt>
                <c:pt idx="3">
                  <c:v>SAM</c:v>
                </c:pt>
                <c:pt idx="4">
                  <c:v>Accounting Repository</c:v>
                </c:pt>
                <c:pt idx="5">
                  <c:v>Accounting Portal</c:v>
                </c:pt>
                <c:pt idx="6">
                  <c:v>Metrics Portal</c:v>
                </c:pt>
              </c:strCache>
            </c:strRef>
          </c:cat>
          <c:val>
            <c:numRef>
              <c:f>Foglio1!$D$102:$D$108</c:f>
              <c:numCache>
                <c:formatCode>0%</c:formatCode>
                <c:ptCount val="7"/>
                <c:pt idx="0">
                  <c:v>0.5</c:v>
                </c:pt>
                <c:pt idx="1">
                  <c:v>0.2</c:v>
                </c:pt>
                <c:pt idx="2">
                  <c:v>0.45</c:v>
                </c:pt>
                <c:pt idx="3">
                  <c:v>0.65</c:v>
                </c:pt>
                <c:pt idx="4">
                  <c:v>0.25</c:v>
                </c:pt>
                <c:pt idx="5">
                  <c:v>0.7</c:v>
                </c:pt>
                <c:pt idx="6">
                  <c:v>0.1</c:v>
                </c:pt>
              </c:numCache>
            </c:numRef>
          </c:val>
        </c:ser>
        <c:ser>
          <c:idx val="2"/>
          <c:order val="2"/>
          <c:tx>
            <c:v>PY3</c:v>
          </c:tx>
          <c:cat>
            <c:strRef>
              <c:f>[1]Foglio1!$A$95:$A$101</c:f>
              <c:strCache>
                <c:ptCount val="7"/>
                <c:pt idx="0">
                  <c:v>GOCDB</c:v>
                </c:pt>
                <c:pt idx="1">
                  <c:v>Ops Portal</c:v>
                </c:pt>
                <c:pt idx="2">
                  <c:v>GGUS</c:v>
                </c:pt>
                <c:pt idx="3">
                  <c:v>SAM</c:v>
                </c:pt>
                <c:pt idx="4">
                  <c:v>Accounting Repository</c:v>
                </c:pt>
                <c:pt idx="5">
                  <c:v>Accounting Portal</c:v>
                </c:pt>
                <c:pt idx="6">
                  <c:v>Metrics Portal</c:v>
                </c:pt>
              </c:strCache>
            </c:strRef>
          </c:cat>
          <c:val>
            <c:numRef>
              <c:f>Foglio1!$F$102:$F$108</c:f>
              <c:numCache>
                <c:formatCode>0%</c:formatCode>
                <c:ptCount val="7"/>
                <c:pt idx="0">
                  <c:v>0.5</c:v>
                </c:pt>
                <c:pt idx="1">
                  <c:v>0.45</c:v>
                </c:pt>
                <c:pt idx="2">
                  <c:v>0.5</c:v>
                </c:pt>
                <c:pt idx="3">
                  <c:v>0.7</c:v>
                </c:pt>
                <c:pt idx="4">
                  <c:v>0.25</c:v>
                </c:pt>
                <c:pt idx="5">
                  <c:v>0.2</c:v>
                </c:pt>
                <c:pt idx="6">
                  <c:v>0.2</c:v>
                </c:pt>
              </c:numCache>
            </c:numRef>
          </c:val>
        </c:ser>
        <c:ser>
          <c:idx val="3"/>
          <c:order val="3"/>
          <c:tx>
            <c:v>PY4</c:v>
          </c:tx>
          <c:val>
            <c:numRef>
              <c:f>Foglio1!$H$102:$H$108</c:f>
              <c:numCache>
                <c:formatCode>0%</c:formatCode>
                <c:ptCount val="7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0.7</c:v>
                </c:pt>
                <c:pt idx="4">
                  <c:v>0.5</c:v>
                </c:pt>
                <c:pt idx="5">
                  <c:v>0.2</c:v>
                </c:pt>
                <c:pt idx="6">
                  <c:v>0.2</c:v>
                </c:pt>
              </c:numCache>
            </c:numRef>
          </c:val>
        </c:ser>
        <c:axId val="86752640"/>
        <c:axId val="128648320"/>
      </c:barChart>
      <c:catAx>
        <c:axId val="86752640"/>
        <c:scaling>
          <c:orientation val="minMax"/>
        </c:scaling>
        <c:axPos val="b"/>
        <c:majorTickMark val="none"/>
        <c:tickLblPos val="nextTo"/>
        <c:crossAx val="128648320"/>
        <c:crosses val="autoZero"/>
        <c:auto val="1"/>
        <c:lblAlgn val="ctr"/>
        <c:lblOffset val="100"/>
      </c:catAx>
      <c:valAx>
        <c:axId val="128648320"/>
        <c:scaling>
          <c:orientation val="minMax"/>
        </c:scaling>
        <c:axPos val="l"/>
        <c:majorGridlines/>
        <c:numFmt formatCode="0%" sourceLinked="1"/>
        <c:majorTickMark val="none"/>
        <c:tickLblPos val="nextTo"/>
        <c:crossAx val="86752640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99</xdr:row>
      <xdr:rowOff>0</xdr:rowOff>
    </xdr:from>
    <xdr:to>
      <xdr:col>20</xdr:col>
      <xdr:colOff>257175</xdr:colOff>
      <xdr:row>123</xdr:row>
      <xdr:rowOff>133350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129</xdr:row>
      <xdr:rowOff>0</xdr:rowOff>
    </xdr:from>
    <xdr:to>
      <xdr:col>20</xdr:col>
      <xdr:colOff>114300</xdr:colOff>
      <xdr:row>148</xdr:row>
      <xdr:rowOff>38100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0.90255</cdr:x>
      <cdr:y>0.74813</cdr:y>
    </cdr:from>
    <cdr:to>
      <cdr:x>0.96702</cdr:x>
      <cdr:y>0.80549</cdr:y>
    </cdr:to>
    <cdr:sp macro="" textlink="">
      <cdr:nvSpPr>
        <cdr:cNvPr id="2" name="CasellaDiTesto 1"/>
        <cdr:cNvSpPr txBox="1"/>
      </cdr:nvSpPr>
      <cdr:spPr>
        <a:xfrm xmlns:a="http://schemas.openxmlformats.org/drawingml/2006/main">
          <a:off x="5734051" y="2857501"/>
          <a:ext cx="409576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it-IT" sz="1100"/>
            <a:t>PY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ffort_PY1_PY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</sheetNames>
    <sheetDataSet>
      <sheetData sheetId="0">
        <row r="95">
          <cell r="A95" t="str">
            <v>GOCDB</v>
          </cell>
        </row>
        <row r="96">
          <cell r="A96" t="str">
            <v>Ops Portal</v>
          </cell>
        </row>
        <row r="97">
          <cell r="A97" t="str">
            <v>GGUS</v>
          </cell>
        </row>
        <row r="98">
          <cell r="A98" t="str">
            <v>SAM</v>
          </cell>
        </row>
        <row r="99">
          <cell r="A99" t="str">
            <v>Accounting Repository</v>
          </cell>
        </row>
        <row r="100">
          <cell r="A100" t="str">
            <v>Accounting Portal</v>
          </cell>
        </row>
        <row r="101">
          <cell r="A101" t="str">
            <v>Metrics Portal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T108"/>
  <sheetViews>
    <sheetView tabSelected="1" topLeftCell="A64" workbookViewId="0">
      <selection activeCell="H15" sqref="H15"/>
    </sheetView>
  </sheetViews>
  <sheetFormatPr defaultRowHeight="15"/>
  <cols>
    <col min="1" max="1" width="14.85546875" customWidth="1"/>
    <col min="5" max="5" width="9.5703125" customWidth="1"/>
    <col min="6" max="6" width="10.140625" customWidth="1"/>
  </cols>
  <sheetData>
    <row r="3" spans="1:20" ht="26.25">
      <c r="A3" s="1" t="s">
        <v>0</v>
      </c>
    </row>
    <row r="5" spans="1:20">
      <c r="A5" s="2"/>
      <c r="B5" s="2"/>
      <c r="C5" s="49" t="s">
        <v>1</v>
      </c>
      <c r="D5" s="49"/>
      <c r="E5" s="49"/>
      <c r="H5" s="7"/>
      <c r="I5" s="50" t="s">
        <v>8</v>
      </c>
      <c r="J5" s="50"/>
      <c r="K5" s="50"/>
      <c r="M5" s="7"/>
      <c r="N5" s="48" t="s">
        <v>47</v>
      </c>
      <c r="O5" s="50"/>
      <c r="P5" s="50"/>
      <c r="T5">
        <v>12</v>
      </c>
    </row>
    <row r="6" spans="1:20" ht="36">
      <c r="A6" s="3" t="s">
        <v>2</v>
      </c>
      <c r="B6" s="3" t="s">
        <v>3</v>
      </c>
      <c r="C6" s="3" t="s">
        <v>4</v>
      </c>
      <c r="D6" s="3" t="s">
        <v>5</v>
      </c>
      <c r="E6" s="3" t="s">
        <v>6</v>
      </c>
      <c r="H6" s="8" t="s">
        <v>2</v>
      </c>
      <c r="I6" s="8" t="s">
        <v>4</v>
      </c>
      <c r="J6" s="8" t="s">
        <v>5</v>
      </c>
      <c r="K6" s="8" t="s">
        <v>6</v>
      </c>
      <c r="M6" s="8" t="s">
        <v>2</v>
      </c>
      <c r="N6" s="8" t="s">
        <v>4</v>
      </c>
      <c r="O6" s="8" t="s">
        <v>5</v>
      </c>
      <c r="P6" s="8" t="s">
        <v>6</v>
      </c>
    </row>
    <row r="7" spans="1:20">
      <c r="A7" s="4" t="s">
        <v>0</v>
      </c>
      <c r="B7" s="4" t="s">
        <v>7</v>
      </c>
      <c r="C7" s="5">
        <v>6.857142857142855</v>
      </c>
      <c r="D7" s="5">
        <v>6</v>
      </c>
      <c r="E7" s="6">
        <v>1.1428571428571426</v>
      </c>
      <c r="H7" s="9" t="s">
        <v>0</v>
      </c>
      <c r="I7" s="10">
        <v>6.5158730158730194</v>
      </c>
      <c r="J7" s="10">
        <v>6</v>
      </c>
      <c r="K7" s="11">
        <v>1.0859788359788365</v>
      </c>
      <c r="M7" s="9" t="s">
        <v>0</v>
      </c>
      <c r="N7" s="10">
        <f>6.2</f>
        <v>6.2</v>
      </c>
      <c r="O7" s="10">
        <v>6</v>
      </c>
      <c r="P7" s="11">
        <f>(N7/O7)</f>
        <v>1.0333333333333334</v>
      </c>
    </row>
    <row r="10" spans="1:20">
      <c r="A10" s="7"/>
      <c r="B10" s="48" t="s">
        <v>9</v>
      </c>
      <c r="C10" s="50"/>
      <c r="D10" s="50"/>
    </row>
    <row r="11" spans="1:20" ht="36">
      <c r="A11" s="8" t="s">
        <v>2</v>
      </c>
      <c r="B11" s="30" t="s">
        <v>4</v>
      </c>
      <c r="C11" s="30" t="s">
        <v>5</v>
      </c>
      <c r="D11" s="30" t="s">
        <v>6</v>
      </c>
      <c r="E11" s="15" t="s">
        <v>30</v>
      </c>
      <c r="F11" s="15" t="s">
        <v>31</v>
      </c>
    </row>
    <row r="12" spans="1:20">
      <c r="A12" s="9" t="s">
        <v>0</v>
      </c>
      <c r="B12" s="10">
        <f>C7+I7+N7</f>
        <v>19.573015873015873</v>
      </c>
      <c r="C12" s="10">
        <f>D7+J7++O7</f>
        <v>18</v>
      </c>
      <c r="D12" s="11">
        <f>B12/C12</f>
        <v>1.0873897707231039</v>
      </c>
      <c r="E12" s="32">
        <f>24-B12</f>
        <v>4.4269841269841272</v>
      </c>
      <c r="F12" s="31">
        <f>E12/T5</f>
        <v>0.36891534391534392</v>
      </c>
    </row>
    <row r="16" spans="1:20" ht="26.25">
      <c r="A16" s="1" t="s">
        <v>10</v>
      </c>
    </row>
    <row r="18" spans="1:18">
      <c r="A18" s="2"/>
      <c r="B18" s="2"/>
      <c r="C18" s="49" t="s">
        <v>1</v>
      </c>
      <c r="D18" s="49"/>
      <c r="E18" s="49"/>
      <c r="H18" s="14"/>
      <c r="I18" s="14"/>
      <c r="J18" s="48" t="s">
        <v>8</v>
      </c>
      <c r="K18" s="48"/>
      <c r="L18" s="48"/>
      <c r="N18" s="14"/>
      <c r="O18" s="14"/>
      <c r="P18" s="48" t="s">
        <v>48</v>
      </c>
      <c r="Q18" s="48"/>
      <c r="R18" s="48"/>
    </row>
    <row r="19" spans="1:18" ht="36">
      <c r="A19" s="3" t="s">
        <v>2</v>
      </c>
      <c r="B19" s="3" t="s">
        <v>3</v>
      </c>
      <c r="C19" s="3" t="s">
        <v>4</v>
      </c>
      <c r="D19" s="3" t="s">
        <v>5</v>
      </c>
      <c r="E19" s="3" t="s">
        <v>6</v>
      </c>
      <c r="H19" s="15" t="s">
        <v>2</v>
      </c>
      <c r="I19" s="15" t="s">
        <v>3</v>
      </c>
      <c r="J19" s="15" t="s">
        <v>4</v>
      </c>
      <c r="K19" s="15" t="s">
        <v>5</v>
      </c>
      <c r="L19" s="15" t="s">
        <v>6</v>
      </c>
      <c r="N19" s="15" t="s">
        <v>2</v>
      </c>
      <c r="O19" s="15" t="s">
        <v>3</v>
      </c>
      <c r="P19" s="15" t="s">
        <v>4</v>
      </c>
      <c r="Q19" s="15" t="s">
        <v>5</v>
      </c>
      <c r="R19" s="15" t="s">
        <v>6</v>
      </c>
    </row>
    <row r="20" spans="1:18">
      <c r="A20" s="4" t="s">
        <v>10</v>
      </c>
      <c r="B20" s="4" t="s">
        <v>11</v>
      </c>
      <c r="C20" s="12">
        <v>9.6116504854368863</v>
      </c>
      <c r="D20" s="12">
        <v>11.750000000000004</v>
      </c>
      <c r="E20" s="6">
        <f>C20/D20</f>
        <v>0.81801280727122416</v>
      </c>
      <c r="H20" s="16" t="s">
        <v>10</v>
      </c>
      <c r="I20" s="16" t="s">
        <v>11</v>
      </c>
      <c r="J20" s="17">
        <v>13.376213592233025</v>
      </c>
      <c r="K20" s="17">
        <v>11.750000000000004</v>
      </c>
      <c r="L20" s="18">
        <v>1.138401156785789</v>
      </c>
      <c r="N20" s="16" t="s">
        <v>10</v>
      </c>
      <c r="O20" s="16" t="s">
        <v>11</v>
      </c>
      <c r="P20" s="17">
        <f>5.6+3.4+3.2</f>
        <v>12.2</v>
      </c>
      <c r="Q20" s="17">
        <v>11.75</v>
      </c>
      <c r="R20" s="18">
        <f>P20/Q20</f>
        <v>1.0382978723404255</v>
      </c>
    </row>
    <row r="21" spans="1:18">
      <c r="A21" s="4" t="s">
        <v>10</v>
      </c>
      <c r="B21" s="4" t="s">
        <v>12</v>
      </c>
      <c r="C21" s="12">
        <v>5.6</v>
      </c>
      <c r="D21" s="12">
        <v>3</v>
      </c>
      <c r="E21" s="6">
        <f t="shared" ref="E21:E27" si="0">C21/D21</f>
        <v>1.8666666666666665</v>
      </c>
      <c r="H21" s="16" t="s">
        <v>10</v>
      </c>
      <c r="I21" s="16" t="s">
        <v>12</v>
      </c>
      <c r="J21" s="17">
        <v>4.3721488595438158</v>
      </c>
      <c r="K21" s="17">
        <v>3</v>
      </c>
      <c r="L21" s="18">
        <v>1.4573829531812719</v>
      </c>
      <c r="N21" s="16" t="s">
        <v>10</v>
      </c>
      <c r="O21" s="16" t="s">
        <v>12</v>
      </c>
      <c r="P21" s="17">
        <f>1.4+0.5+0.4</f>
        <v>2.2999999999999998</v>
      </c>
      <c r="Q21" s="17">
        <v>3</v>
      </c>
      <c r="R21" s="18">
        <f t="shared" ref="R21:R26" si="1">P21/Q21</f>
        <v>0.76666666666666661</v>
      </c>
    </row>
    <row r="22" spans="1:18">
      <c r="A22" s="4" t="s">
        <v>10</v>
      </c>
      <c r="B22" s="4" t="s">
        <v>13</v>
      </c>
      <c r="C22" s="12">
        <v>3.059424920127797</v>
      </c>
      <c r="D22" s="12">
        <v>3</v>
      </c>
      <c r="E22" s="6">
        <f t="shared" si="0"/>
        <v>1.0198083067092656</v>
      </c>
      <c r="H22" s="16" t="s">
        <v>10</v>
      </c>
      <c r="I22" s="16" t="s">
        <v>13</v>
      </c>
      <c r="J22" s="17">
        <v>3.0019169329073483</v>
      </c>
      <c r="K22" s="17">
        <v>3</v>
      </c>
      <c r="L22" s="18">
        <v>1.0006389776357827</v>
      </c>
      <c r="N22" s="16" t="s">
        <v>10</v>
      </c>
      <c r="O22" s="16" t="s">
        <v>13</v>
      </c>
      <c r="P22" s="17">
        <f>1.5+0.6+0.1</f>
        <v>2.2000000000000002</v>
      </c>
      <c r="Q22" s="17">
        <v>3</v>
      </c>
      <c r="R22" s="18">
        <f t="shared" si="1"/>
        <v>0.73333333333333339</v>
      </c>
    </row>
    <row r="23" spans="1:18">
      <c r="A23" s="4" t="s">
        <v>10</v>
      </c>
      <c r="B23" s="4" t="s">
        <v>14</v>
      </c>
      <c r="C23" s="12">
        <v>0.91428571428571437</v>
      </c>
      <c r="D23" s="12">
        <v>3</v>
      </c>
      <c r="E23" s="6">
        <f t="shared" si="0"/>
        <v>0.30476190476190479</v>
      </c>
      <c r="H23" s="16" t="s">
        <v>10</v>
      </c>
      <c r="I23" s="16" t="s">
        <v>14</v>
      </c>
      <c r="J23" s="17">
        <v>1.9011047619047616</v>
      </c>
      <c r="K23" s="17">
        <v>3</v>
      </c>
      <c r="L23" s="18">
        <v>0.63370158730158721</v>
      </c>
      <c r="N23" s="16" t="s">
        <v>10</v>
      </c>
      <c r="O23" s="16" t="s">
        <v>14</v>
      </c>
      <c r="P23" s="17">
        <f>1.2+0.4+0.5</f>
        <v>2.1</v>
      </c>
      <c r="Q23" s="17">
        <v>3</v>
      </c>
      <c r="R23" s="18">
        <f t="shared" si="1"/>
        <v>0.70000000000000007</v>
      </c>
    </row>
    <row r="24" spans="1:18">
      <c r="A24" s="4" t="s">
        <v>10</v>
      </c>
      <c r="B24" s="4" t="s">
        <v>15</v>
      </c>
      <c r="C24" s="12">
        <v>3.2903225806451619</v>
      </c>
      <c r="D24" s="12">
        <v>3</v>
      </c>
      <c r="E24" s="6">
        <f t="shared" si="0"/>
        <v>1.0967741935483872</v>
      </c>
      <c r="H24" s="16" t="s">
        <v>10</v>
      </c>
      <c r="I24" s="16" t="s">
        <v>15</v>
      </c>
      <c r="J24" s="17">
        <v>3.4700460829493149</v>
      </c>
      <c r="K24" s="17">
        <v>3</v>
      </c>
      <c r="L24" s="18">
        <v>1.1566820276497716</v>
      </c>
      <c r="N24" s="16" t="s">
        <v>10</v>
      </c>
      <c r="O24" s="16" t="s">
        <v>15</v>
      </c>
      <c r="P24" s="17">
        <f>1.6+0.9+1</f>
        <v>3.5</v>
      </c>
      <c r="Q24" s="17">
        <v>3</v>
      </c>
      <c r="R24" s="18">
        <f t="shared" si="1"/>
        <v>1.1666666666666667</v>
      </c>
    </row>
    <row r="25" spans="1:18">
      <c r="A25" s="4" t="s">
        <v>10</v>
      </c>
      <c r="B25" s="4" t="s">
        <v>16</v>
      </c>
      <c r="C25" s="12">
        <v>5.269289754871151</v>
      </c>
      <c r="D25" s="12">
        <v>6</v>
      </c>
      <c r="E25" s="6">
        <f t="shared" si="0"/>
        <v>0.87821495914519188</v>
      </c>
      <c r="H25" s="16" t="s">
        <v>10</v>
      </c>
      <c r="I25" s="16" t="s">
        <v>16</v>
      </c>
      <c r="J25" s="17">
        <v>5.2721558768070382</v>
      </c>
      <c r="K25" s="17">
        <v>6</v>
      </c>
      <c r="L25" s="18">
        <v>0.87869264613450637</v>
      </c>
      <c r="N25" s="16" t="s">
        <v>10</v>
      </c>
      <c r="O25" s="16" t="s">
        <v>16</v>
      </c>
      <c r="P25" s="17">
        <f>2.9+1.5+1.6</f>
        <v>6</v>
      </c>
      <c r="Q25" s="17">
        <v>6</v>
      </c>
      <c r="R25" s="18">
        <f t="shared" si="1"/>
        <v>1</v>
      </c>
    </row>
    <row r="26" spans="1:18">
      <c r="A26" s="4" t="s">
        <v>10</v>
      </c>
      <c r="B26" s="4" t="s">
        <v>17</v>
      </c>
      <c r="C26" s="12">
        <v>0.53271028037383206</v>
      </c>
      <c r="D26" s="12">
        <v>3</v>
      </c>
      <c r="E26" s="6">
        <f t="shared" si="0"/>
        <v>0.17757009345794403</v>
      </c>
      <c r="H26" s="16" t="s">
        <v>10</v>
      </c>
      <c r="I26" s="16" t="s">
        <v>17</v>
      </c>
      <c r="J26" s="17">
        <v>5.6635514018691584</v>
      </c>
      <c r="K26" s="17">
        <v>3</v>
      </c>
      <c r="L26" s="18">
        <v>1.8878504672897194</v>
      </c>
      <c r="N26" s="16" t="s">
        <v>10</v>
      </c>
      <c r="O26" s="16" t="s">
        <v>17</v>
      </c>
      <c r="P26" s="17">
        <f>1.4+1.1+0</f>
        <v>2.5</v>
      </c>
      <c r="Q26" s="17">
        <v>3</v>
      </c>
      <c r="R26" s="18">
        <f t="shared" si="1"/>
        <v>0.83333333333333337</v>
      </c>
    </row>
    <row r="27" spans="1:18">
      <c r="A27" s="51" t="s">
        <v>18</v>
      </c>
      <c r="B27" s="52"/>
      <c r="C27" s="13">
        <f>SUM(C20:C26)</f>
        <v>28.277683735740542</v>
      </c>
      <c r="D27" s="13">
        <f>SUM(D20:D26)</f>
        <v>32.75</v>
      </c>
      <c r="E27" s="6">
        <f t="shared" si="0"/>
        <v>0.86344072475543643</v>
      </c>
      <c r="H27" s="53" t="s">
        <v>19</v>
      </c>
      <c r="I27" s="53"/>
      <c r="J27" s="19">
        <f>SUM(J20:J26)</f>
        <v>37.057137508214467</v>
      </c>
      <c r="K27" s="19">
        <f>SUM(K20:K26)</f>
        <v>32.75</v>
      </c>
      <c r="L27" s="20">
        <f>J27/K27</f>
        <v>1.1315156491057852</v>
      </c>
      <c r="N27" s="53" t="s">
        <v>19</v>
      </c>
      <c r="O27" s="53"/>
      <c r="P27" s="19">
        <f>SUM(P20:P26)</f>
        <v>30.8</v>
      </c>
      <c r="Q27" s="19">
        <f>SUM(Q20:Q26)</f>
        <v>32.75</v>
      </c>
      <c r="R27" s="20">
        <f>P27/Q27</f>
        <v>0.94045801526717554</v>
      </c>
    </row>
    <row r="30" spans="1:18">
      <c r="A30" s="14"/>
      <c r="B30" s="14"/>
      <c r="C30" s="48" t="s">
        <v>9</v>
      </c>
      <c r="D30" s="48"/>
      <c r="E30" s="48"/>
    </row>
    <row r="31" spans="1:18" ht="36">
      <c r="A31" s="15" t="s">
        <v>2</v>
      </c>
      <c r="B31" s="15" t="s">
        <v>3</v>
      </c>
      <c r="C31" s="15" t="s">
        <v>4</v>
      </c>
      <c r="D31" s="15" t="s">
        <v>5</v>
      </c>
      <c r="E31" s="15" t="s">
        <v>6</v>
      </c>
      <c r="F31" s="15" t="s">
        <v>30</v>
      </c>
      <c r="G31" s="15" t="s">
        <v>31</v>
      </c>
    </row>
    <row r="32" spans="1:18">
      <c r="A32" s="16" t="s">
        <v>10</v>
      </c>
      <c r="B32" s="16" t="s">
        <v>11</v>
      </c>
      <c r="C32" s="17">
        <f>C20+J20+P20</f>
        <v>35.187864077669914</v>
      </c>
      <c r="D32" s="17">
        <f t="shared" ref="D32:D38" si="2">D20+K20+Q20</f>
        <v>35.250000000000007</v>
      </c>
      <c r="E32" s="18">
        <f>C32/D32</f>
        <v>0.99823727879914625</v>
      </c>
      <c r="F32" s="32">
        <f>47-C32</f>
        <v>11.812135922330086</v>
      </c>
      <c r="G32">
        <f>F32/T5</f>
        <v>0.98434466019417377</v>
      </c>
    </row>
    <row r="33" spans="1:13">
      <c r="A33" s="16" t="s">
        <v>10</v>
      </c>
      <c r="B33" s="16" t="s">
        <v>12</v>
      </c>
      <c r="C33" s="17">
        <f t="shared" ref="C33:C37" si="3">C21+J21+P21</f>
        <v>12.272148859543815</v>
      </c>
      <c r="D33" s="17">
        <f t="shared" si="2"/>
        <v>9</v>
      </c>
      <c r="E33" s="44">
        <f t="shared" ref="E33:E38" si="4">C33/D33</f>
        <v>1.3635720955048685</v>
      </c>
      <c r="F33" s="41">
        <f>12-C33</f>
        <v>-0.27214885954381529</v>
      </c>
      <c r="G33" s="42">
        <f>F33/T5</f>
        <v>-2.2679071628651275E-2</v>
      </c>
    </row>
    <row r="34" spans="1:13">
      <c r="A34" s="16" t="s">
        <v>10</v>
      </c>
      <c r="B34" s="16" t="s">
        <v>13</v>
      </c>
      <c r="C34" s="17">
        <f t="shared" si="3"/>
        <v>8.2613418530351446</v>
      </c>
      <c r="D34" s="17">
        <f t="shared" si="2"/>
        <v>9</v>
      </c>
      <c r="E34" s="40">
        <f t="shared" si="4"/>
        <v>0.91792687255946048</v>
      </c>
      <c r="F34" s="41">
        <f t="shared" ref="F34:F36" si="5">12-C34</f>
        <v>3.7386581469648554</v>
      </c>
      <c r="G34" s="42">
        <f>F34/T5</f>
        <v>0.31155484558040464</v>
      </c>
    </row>
    <row r="35" spans="1:13">
      <c r="A35" s="16" t="s">
        <v>10</v>
      </c>
      <c r="B35" s="16" t="s">
        <v>14</v>
      </c>
      <c r="C35" s="17">
        <f t="shared" si="3"/>
        <v>4.9153904761904759</v>
      </c>
      <c r="D35" s="17">
        <f t="shared" si="2"/>
        <v>9</v>
      </c>
      <c r="E35" s="43">
        <f t="shared" si="4"/>
        <v>0.54615449735449728</v>
      </c>
      <c r="F35" s="41">
        <f t="shared" si="5"/>
        <v>7.0846095238095241</v>
      </c>
      <c r="G35" s="42">
        <f>F35/T5</f>
        <v>0.59038412698412701</v>
      </c>
    </row>
    <row r="36" spans="1:13">
      <c r="A36" s="16" t="s">
        <v>10</v>
      </c>
      <c r="B36" s="16" t="s">
        <v>15</v>
      </c>
      <c r="C36" s="17">
        <f t="shared" si="3"/>
        <v>10.260368663594477</v>
      </c>
      <c r="D36" s="17">
        <f t="shared" si="2"/>
        <v>9</v>
      </c>
      <c r="E36" s="18">
        <f t="shared" si="4"/>
        <v>1.1400409626216086</v>
      </c>
      <c r="F36" s="32">
        <f t="shared" si="5"/>
        <v>1.7396313364055231</v>
      </c>
      <c r="G36">
        <f>F36/T5</f>
        <v>0.14496927803379359</v>
      </c>
    </row>
    <row r="37" spans="1:13">
      <c r="A37" s="16" t="s">
        <v>10</v>
      </c>
      <c r="B37" s="16" t="s">
        <v>16</v>
      </c>
      <c r="C37" s="17">
        <f t="shared" si="3"/>
        <v>16.54144563167819</v>
      </c>
      <c r="D37" s="17">
        <f t="shared" si="2"/>
        <v>18</v>
      </c>
      <c r="E37" s="18">
        <f t="shared" si="4"/>
        <v>0.91896920175989949</v>
      </c>
      <c r="F37" s="32">
        <f>24-C37</f>
        <v>7.4585543683218098</v>
      </c>
      <c r="G37">
        <f>F37/T5</f>
        <v>0.62154619736015082</v>
      </c>
    </row>
    <row r="38" spans="1:13">
      <c r="A38" s="16" t="s">
        <v>10</v>
      </c>
      <c r="B38" s="16" t="s">
        <v>17</v>
      </c>
      <c r="C38" s="17">
        <f>C26+J26+P26</f>
        <v>8.6962616822429908</v>
      </c>
      <c r="D38" s="17">
        <f t="shared" si="2"/>
        <v>9</v>
      </c>
      <c r="E38" s="18">
        <f t="shared" si="4"/>
        <v>0.96625129802699894</v>
      </c>
      <c r="F38" s="32">
        <f>12-C38</f>
        <v>3.3037383177570092</v>
      </c>
      <c r="G38">
        <f>F38/T5</f>
        <v>0.27531152647975077</v>
      </c>
    </row>
    <row r="39" spans="1:13">
      <c r="A39" s="53" t="s">
        <v>19</v>
      </c>
      <c r="B39" s="53"/>
      <c r="C39" s="19">
        <f>SUM(C32:C38)</f>
        <v>96.134821243955017</v>
      </c>
      <c r="D39" s="19">
        <f>SUM(D32:D38)</f>
        <v>98.25</v>
      </c>
      <c r="E39" s="20">
        <f>C39/D39</f>
        <v>0.97847146304279919</v>
      </c>
    </row>
    <row r="42" spans="1:13" ht="26.25">
      <c r="A42" s="1" t="s">
        <v>21</v>
      </c>
    </row>
    <row r="44" spans="1:13">
      <c r="A44" s="2"/>
      <c r="B44" s="2"/>
      <c r="C44" s="49" t="s">
        <v>1</v>
      </c>
      <c r="D44" s="49"/>
      <c r="E44" s="49"/>
      <c r="I44" s="14"/>
      <c r="J44" s="14"/>
      <c r="K44" s="48" t="s">
        <v>8</v>
      </c>
      <c r="L44" s="48"/>
      <c r="M44" s="48"/>
    </row>
    <row r="45" spans="1:13" ht="36">
      <c r="A45" s="3" t="s">
        <v>2</v>
      </c>
      <c r="B45" s="3" t="s">
        <v>3</v>
      </c>
      <c r="C45" s="3" t="s">
        <v>4</v>
      </c>
      <c r="D45" s="3" t="s">
        <v>22</v>
      </c>
      <c r="E45" s="3" t="s">
        <v>23</v>
      </c>
      <c r="F45" s="3" t="s">
        <v>6</v>
      </c>
      <c r="I45" s="15" t="s">
        <v>2</v>
      </c>
      <c r="J45" s="15" t="s">
        <v>3</v>
      </c>
      <c r="K45" s="15" t="s">
        <v>4</v>
      </c>
      <c r="L45" s="15" t="s">
        <v>5</v>
      </c>
      <c r="M45" s="15" t="s">
        <v>6</v>
      </c>
    </row>
    <row r="46" spans="1:13">
      <c r="A46" s="4" t="s">
        <v>21</v>
      </c>
      <c r="B46" s="4" t="s">
        <v>12</v>
      </c>
      <c r="C46" s="22">
        <v>0.63200000000000001</v>
      </c>
      <c r="D46" s="22">
        <v>3</v>
      </c>
      <c r="E46" s="22">
        <v>1.5</v>
      </c>
      <c r="F46" s="23">
        <f>C46/E46</f>
        <v>0.42133333333333334</v>
      </c>
      <c r="I46" s="16" t="s">
        <v>21</v>
      </c>
      <c r="J46" s="16" t="s">
        <v>12</v>
      </c>
      <c r="K46" s="17">
        <v>2.2400960384153681</v>
      </c>
      <c r="L46" s="17">
        <v>1.5</v>
      </c>
      <c r="M46" s="18">
        <v>1.4933973589435787</v>
      </c>
    </row>
    <row r="47" spans="1:13">
      <c r="A47" s="4" t="s">
        <v>21</v>
      </c>
      <c r="B47" s="4" t="s">
        <v>13</v>
      </c>
      <c r="C47" s="22">
        <v>1.2881789137380193</v>
      </c>
      <c r="D47" s="22">
        <v>3</v>
      </c>
      <c r="E47" s="22">
        <v>1.5</v>
      </c>
      <c r="F47" s="23">
        <f t="shared" ref="F47:F51" si="6">C47/E47</f>
        <v>0.8587859424920129</v>
      </c>
      <c r="I47" s="16" t="s">
        <v>21</v>
      </c>
      <c r="J47" s="16" t="s">
        <v>13</v>
      </c>
      <c r="K47" s="17">
        <v>2.1776357827476054</v>
      </c>
      <c r="L47" s="17">
        <v>1.5</v>
      </c>
      <c r="M47" s="18">
        <v>1.4517571884984035</v>
      </c>
    </row>
    <row r="48" spans="1:13">
      <c r="A48" s="4" t="s">
        <v>21</v>
      </c>
      <c r="B48" s="4" t="s">
        <v>15</v>
      </c>
      <c r="C48" s="22">
        <v>3.5668202764977002</v>
      </c>
      <c r="D48" s="22">
        <v>3</v>
      </c>
      <c r="E48" s="22">
        <v>1.5</v>
      </c>
      <c r="F48" s="23">
        <f t="shared" si="6"/>
        <v>2.3778801843318003</v>
      </c>
      <c r="I48" s="16" t="s">
        <v>21</v>
      </c>
      <c r="J48" s="16" t="s">
        <v>15</v>
      </c>
      <c r="K48" s="17">
        <v>0</v>
      </c>
      <c r="L48" s="17">
        <v>1.5</v>
      </c>
      <c r="M48" s="18">
        <v>0</v>
      </c>
    </row>
    <row r="49" spans="1:13">
      <c r="A49" s="4" t="s">
        <v>21</v>
      </c>
      <c r="B49" s="4" t="s">
        <v>16</v>
      </c>
      <c r="C49" s="22">
        <v>1.4393966059082344</v>
      </c>
      <c r="D49" s="22">
        <v>3</v>
      </c>
      <c r="E49" s="22">
        <v>1.5</v>
      </c>
      <c r="F49" s="23">
        <f t="shared" si="6"/>
        <v>0.95959773727215625</v>
      </c>
      <c r="I49" s="16" t="s">
        <v>21</v>
      </c>
      <c r="J49" s="16" t="s">
        <v>16</v>
      </c>
      <c r="K49" s="17">
        <v>1.4329855436832175</v>
      </c>
      <c r="L49" s="17">
        <v>1.5</v>
      </c>
      <c r="M49" s="18">
        <v>0.95532369578881171</v>
      </c>
    </row>
    <row r="50" spans="1:13">
      <c r="A50" s="4" t="s">
        <v>21</v>
      </c>
      <c r="B50" s="4" t="s">
        <v>17</v>
      </c>
      <c r="C50" s="22">
        <v>4.3457943925233646</v>
      </c>
      <c r="D50" s="22">
        <v>6</v>
      </c>
      <c r="E50" s="22">
        <v>3</v>
      </c>
      <c r="F50" s="23">
        <f t="shared" si="6"/>
        <v>1.4485981308411215</v>
      </c>
      <c r="I50" s="16" t="s">
        <v>21</v>
      </c>
      <c r="J50" s="16" t="s">
        <v>17</v>
      </c>
      <c r="K50" s="17">
        <v>0</v>
      </c>
      <c r="L50" s="17">
        <v>3</v>
      </c>
      <c r="M50" s="18">
        <v>0</v>
      </c>
    </row>
    <row r="51" spans="1:13">
      <c r="B51" s="24" t="s">
        <v>24</v>
      </c>
      <c r="C51" s="25">
        <f>SUM(C46:C50)</f>
        <v>11.272190188667318</v>
      </c>
      <c r="D51" s="25">
        <v>18</v>
      </c>
      <c r="E51" s="25">
        <f>SUM(E46:E50)</f>
        <v>9</v>
      </c>
      <c r="F51" s="26">
        <f t="shared" si="6"/>
        <v>1.252465576518591</v>
      </c>
      <c r="J51" s="24" t="s">
        <v>24</v>
      </c>
      <c r="K51" s="21">
        <f>SUM(K46:K50)</f>
        <v>5.8507173648461919</v>
      </c>
      <c r="L51" s="21">
        <f t="shared" ref="L51" si="7">SUM(L46:L50)</f>
        <v>9</v>
      </c>
      <c r="M51" s="27">
        <f>K51/L51</f>
        <v>0.65007970720513242</v>
      </c>
    </row>
    <row r="54" spans="1:13">
      <c r="A54" s="14"/>
      <c r="B54" s="14"/>
      <c r="C54" s="48" t="s">
        <v>20</v>
      </c>
      <c r="D54" s="48"/>
      <c r="E54" s="48"/>
    </row>
    <row r="55" spans="1:13" ht="36">
      <c r="A55" s="15" t="s">
        <v>2</v>
      </c>
      <c r="B55" s="15" t="s">
        <v>3</v>
      </c>
      <c r="C55" s="15" t="s">
        <v>4</v>
      </c>
      <c r="D55" s="15" t="s">
        <v>5</v>
      </c>
      <c r="E55" s="15" t="s">
        <v>6</v>
      </c>
    </row>
    <row r="56" spans="1:13">
      <c r="A56" s="16" t="s">
        <v>21</v>
      </c>
      <c r="B56" s="16" t="s">
        <v>12</v>
      </c>
      <c r="C56" s="17">
        <f>C46+K46</f>
        <v>2.8720960384153682</v>
      </c>
      <c r="D56" s="17">
        <f>E46+L46</f>
        <v>3</v>
      </c>
      <c r="E56" s="18">
        <f>C56/D56</f>
        <v>0.95736534613845603</v>
      </c>
    </row>
    <row r="57" spans="1:13">
      <c r="A57" s="16" t="s">
        <v>21</v>
      </c>
      <c r="B57" s="16" t="s">
        <v>13</v>
      </c>
      <c r="C57" s="17">
        <f t="shared" ref="C57:C60" si="8">C47+K47</f>
        <v>3.4658146964856247</v>
      </c>
      <c r="D57" s="17">
        <f t="shared" ref="D57:D60" si="9">E47+L47</f>
        <v>3</v>
      </c>
      <c r="E57" s="18">
        <f t="shared" ref="E57:E61" si="10">C57/D57</f>
        <v>1.1552715654952082</v>
      </c>
    </row>
    <row r="58" spans="1:13">
      <c r="A58" s="16" t="s">
        <v>21</v>
      </c>
      <c r="B58" s="16" t="s">
        <v>15</v>
      </c>
      <c r="C58" s="17">
        <f t="shared" si="8"/>
        <v>3.5668202764977002</v>
      </c>
      <c r="D58" s="17">
        <f t="shared" si="9"/>
        <v>3</v>
      </c>
      <c r="E58" s="18">
        <f t="shared" si="10"/>
        <v>1.1889400921659001</v>
      </c>
    </row>
    <row r="59" spans="1:13">
      <c r="A59" s="16" t="s">
        <v>21</v>
      </c>
      <c r="B59" s="16" t="s">
        <v>16</v>
      </c>
      <c r="C59" s="17">
        <f t="shared" si="8"/>
        <v>2.8723821495914521</v>
      </c>
      <c r="D59" s="17">
        <f t="shared" si="9"/>
        <v>3</v>
      </c>
      <c r="E59" s="18">
        <f t="shared" si="10"/>
        <v>0.95746071653048404</v>
      </c>
    </row>
    <row r="60" spans="1:13">
      <c r="A60" s="16" t="s">
        <v>21</v>
      </c>
      <c r="B60" s="16" t="s">
        <v>17</v>
      </c>
      <c r="C60" s="17">
        <f t="shared" si="8"/>
        <v>4.3457943925233646</v>
      </c>
      <c r="D60" s="17">
        <f t="shared" si="9"/>
        <v>6</v>
      </c>
      <c r="E60" s="18">
        <f t="shared" si="10"/>
        <v>0.72429906542056077</v>
      </c>
    </row>
    <row r="61" spans="1:13">
      <c r="B61" s="28" t="s">
        <v>25</v>
      </c>
      <c r="C61" s="21">
        <f>SUM(C56:C60)</f>
        <v>17.122907553513507</v>
      </c>
      <c r="D61" s="21">
        <f>SUM(D56:D60)</f>
        <v>18</v>
      </c>
      <c r="E61" s="29">
        <f t="shared" si="10"/>
        <v>0.95127264186186145</v>
      </c>
    </row>
    <row r="64" spans="1:13" ht="26.25">
      <c r="A64" s="1" t="s">
        <v>26</v>
      </c>
    </row>
    <row r="66" spans="1:12">
      <c r="A66" s="14"/>
      <c r="B66" s="14"/>
      <c r="C66" s="48" t="s">
        <v>8</v>
      </c>
      <c r="D66" s="48"/>
      <c r="E66" s="48"/>
      <c r="H66" s="14"/>
      <c r="I66" s="14"/>
      <c r="J66" s="48" t="s">
        <v>48</v>
      </c>
      <c r="K66" s="48"/>
      <c r="L66" s="48"/>
    </row>
    <row r="67" spans="1:12" ht="36">
      <c r="A67" s="15" t="s">
        <v>2</v>
      </c>
      <c r="B67" s="15" t="s">
        <v>3</v>
      </c>
      <c r="C67" s="15" t="s">
        <v>4</v>
      </c>
      <c r="D67" s="15" t="s">
        <v>5</v>
      </c>
      <c r="E67" s="15" t="s">
        <v>6</v>
      </c>
      <c r="H67" s="15" t="s">
        <v>2</v>
      </c>
      <c r="I67" s="15" t="s">
        <v>3</v>
      </c>
      <c r="J67" s="15" t="s">
        <v>4</v>
      </c>
      <c r="K67" s="15" t="s">
        <v>5</v>
      </c>
      <c r="L67" s="15" t="s">
        <v>6</v>
      </c>
    </row>
    <row r="68" spans="1:12">
      <c r="A68" s="16" t="s">
        <v>26</v>
      </c>
      <c r="B68" s="16" t="s">
        <v>27</v>
      </c>
      <c r="C68" s="17">
        <v>6.633495145631068</v>
      </c>
      <c r="D68" s="17">
        <v>6</v>
      </c>
      <c r="E68" s="18">
        <v>1.1055825242718447</v>
      </c>
      <c r="H68" s="16" t="s">
        <v>26</v>
      </c>
      <c r="I68" s="16" t="s">
        <v>27</v>
      </c>
      <c r="J68" s="17">
        <f>4.83495145631068</f>
        <v>4.8349514563106801</v>
      </c>
      <c r="K68" s="17">
        <v>6</v>
      </c>
      <c r="L68" s="18">
        <f>J68/K68</f>
        <v>0.80582524271844669</v>
      </c>
    </row>
    <row r="69" spans="1:12">
      <c r="A69" s="16" t="s">
        <v>26</v>
      </c>
      <c r="B69" s="16" t="s">
        <v>12</v>
      </c>
      <c r="C69" s="17">
        <v>0.73469387755102122</v>
      </c>
      <c r="D69" s="17">
        <v>6</v>
      </c>
      <c r="E69" s="18">
        <v>0.12244897959183687</v>
      </c>
      <c r="H69" s="16" t="s">
        <v>26</v>
      </c>
      <c r="I69" s="16" t="s">
        <v>12</v>
      </c>
      <c r="J69" s="17">
        <f>4.75390156062425</f>
        <v>4.7539015606242501</v>
      </c>
      <c r="K69" s="17">
        <v>6</v>
      </c>
      <c r="L69" s="40">
        <f t="shared" ref="L69:L72" si="11">J69/K69</f>
        <v>0.79231692677070831</v>
      </c>
    </row>
    <row r="70" spans="1:12">
      <c r="A70" s="16" t="s">
        <v>26</v>
      </c>
      <c r="B70" s="16" t="s">
        <v>7</v>
      </c>
      <c r="C70" s="17">
        <v>1.2380952380952368</v>
      </c>
      <c r="D70" s="17">
        <v>8.6666666666666643</v>
      </c>
      <c r="E70" s="18">
        <v>0.14285714285714274</v>
      </c>
      <c r="H70" s="16" t="s">
        <v>26</v>
      </c>
      <c r="I70" s="16" t="s">
        <v>7</v>
      </c>
      <c r="J70" s="17">
        <f>3.93650793650793</f>
        <v>3.9365079365079301</v>
      </c>
      <c r="K70" s="17">
        <v>8.66</v>
      </c>
      <c r="L70" s="43">
        <f t="shared" si="11"/>
        <v>0.45456211737966862</v>
      </c>
    </row>
    <row r="71" spans="1:12">
      <c r="A71" s="16" t="s">
        <v>26</v>
      </c>
      <c r="B71" s="16" t="s">
        <v>16</v>
      </c>
      <c r="C71" s="17">
        <v>6.9146700188560679</v>
      </c>
      <c r="D71" s="17">
        <v>9</v>
      </c>
      <c r="E71" s="18">
        <v>0.76829666876178537</v>
      </c>
      <c r="H71" s="16" t="s">
        <v>26</v>
      </c>
      <c r="I71" s="16" t="s">
        <v>16</v>
      </c>
      <c r="J71" s="17">
        <f>6.68711502199875</f>
        <v>6.6871150219987499</v>
      </c>
      <c r="K71" s="17">
        <v>9</v>
      </c>
      <c r="L71" s="40">
        <f t="shared" si="11"/>
        <v>0.74301278022208328</v>
      </c>
    </row>
    <row r="72" spans="1:12">
      <c r="A72" s="53" t="s">
        <v>19</v>
      </c>
      <c r="B72" s="53"/>
      <c r="C72" s="19">
        <f>SUM(C68:C71)</f>
        <v>15.520954280133394</v>
      </c>
      <c r="D72" s="19">
        <f>SUM(D68:D71)</f>
        <v>29.666666666666664</v>
      </c>
      <c r="E72" s="20">
        <f>C72/D72</f>
        <v>0.52317823416179987</v>
      </c>
      <c r="H72" s="53" t="s">
        <v>19</v>
      </c>
      <c r="I72" s="53"/>
      <c r="J72" s="19">
        <f>SUM(J68:J71)</f>
        <v>20.21247597544161</v>
      </c>
      <c r="K72" s="19">
        <f>SUM(K68:K71)</f>
        <v>29.66</v>
      </c>
      <c r="L72" s="43">
        <f t="shared" si="11"/>
        <v>0.68147255480248181</v>
      </c>
    </row>
    <row r="75" spans="1:12">
      <c r="A75" s="14"/>
      <c r="B75" s="14"/>
      <c r="C75" s="48" t="s">
        <v>9</v>
      </c>
      <c r="D75" s="48"/>
      <c r="E75" s="48"/>
    </row>
    <row r="76" spans="1:12" ht="36">
      <c r="A76" s="15" t="s">
        <v>2</v>
      </c>
      <c r="B76" s="15" t="s">
        <v>3</v>
      </c>
      <c r="C76" s="15" t="s">
        <v>4</v>
      </c>
      <c r="D76" s="15" t="s">
        <v>5</v>
      </c>
      <c r="E76" s="15" t="s">
        <v>6</v>
      </c>
      <c r="F76" s="15" t="s">
        <v>30</v>
      </c>
      <c r="G76" s="15" t="s">
        <v>31</v>
      </c>
    </row>
    <row r="77" spans="1:12">
      <c r="A77" s="16" t="s">
        <v>26</v>
      </c>
      <c r="B77" s="16" t="s">
        <v>27</v>
      </c>
      <c r="C77" s="17">
        <f>C68+J68</f>
        <v>11.468446601941748</v>
      </c>
      <c r="D77" s="17">
        <f>D68+K68</f>
        <v>12</v>
      </c>
      <c r="E77" s="18">
        <f>C77/D77</f>
        <v>0.95570388349514568</v>
      </c>
      <c r="F77" s="32">
        <f>18-C77</f>
        <v>6.5315533980582519</v>
      </c>
      <c r="G77">
        <f>F77/T5</f>
        <v>0.54429611650485432</v>
      </c>
    </row>
    <row r="78" spans="1:12">
      <c r="A78" s="16" t="s">
        <v>26</v>
      </c>
      <c r="B78" s="16" t="s">
        <v>12</v>
      </c>
      <c r="C78" s="17">
        <f t="shared" ref="C78:C80" si="12">C69+J69</f>
        <v>5.4885954381752713</v>
      </c>
      <c r="D78" s="17">
        <f t="shared" ref="D78:D80" si="13">D69+K69</f>
        <v>12</v>
      </c>
      <c r="E78" s="43">
        <f t="shared" ref="E78:E81" si="14">C78/D78</f>
        <v>0.45738295318127259</v>
      </c>
      <c r="F78" s="32">
        <f>18-C78</f>
        <v>12.51140456182473</v>
      </c>
      <c r="G78">
        <f>F78/T5</f>
        <v>1.0426170468187275</v>
      </c>
    </row>
    <row r="79" spans="1:12">
      <c r="A79" s="16" t="s">
        <v>26</v>
      </c>
      <c r="B79" s="16" t="s">
        <v>7</v>
      </c>
      <c r="C79" s="17">
        <f t="shared" si="12"/>
        <v>5.1746031746031669</v>
      </c>
      <c r="D79" s="17">
        <f t="shared" si="13"/>
        <v>17.326666666666664</v>
      </c>
      <c r="E79" s="43">
        <f t="shared" si="14"/>
        <v>0.29864966379010199</v>
      </c>
      <c r="F79" s="32">
        <f>26-C79</f>
        <v>20.825396825396833</v>
      </c>
      <c r="G79">
        <f>F79/T5</f>
        <v>1.735449735449736</v>
      </c>
    </row>
    <row r="80" spans="1:12">
      <c r="A80" s="16" t="s">
        <v>26</v>
      </c>
      <c r="B80" s="16" t="s">
        <v>16</v>
      </c>
      <c r="C80" s="17">
        <f t="shared" si="12"/>
        <v>13.601785040854818</v>
      </c>
      <c r="D80" s="17">
        <f t="shared" si="13"/>
        <v>18</v>
      </c>
      <c r="E80" s="40">
        <f t="shared" si="14"/>
        <v>0.75565472449193427</v>
      </c>
      <c r="F80" s="32">
        <f>27-C80</f>
        <v>13.398214959145182</v>
      </c>
      <c r="G80">
        <f>F80/T5</f>
        <v>1.1165179132620986</v>
      </c>
    </row>
    <row r="81" spans="1:18">
      <c r="A81" s="53" t="s">
        <v>19</v>
      </c>
      <c r="B81" s="53"/>
      <c r="C81" s="19">
        <f>SUM(C77:C80)</f>
        <v>35.733430255575001</v>
      </c>
      <c r="D81" s="19">
        <f>SUM(D77:D80)</f>
        <v>59.326666666666668</v>
      </c>
      <c r="E81" s="43">
        <f t="shared" si="14"/>
        <v>0.60231650054345998</v>
      </c>
    </row>
    <row r="84" spans="1:18" ht="26.25">
      <c r="A84" s="1" t="s">
        <v>28</v>
      </c>
    </row>
    <row r="86" spans="1:18">
      <c r="A86" s="2"/>
      <c r="B86" s="2"/>
      <c r="C86" s="49" t="s">
        <v>1</v>
      </c>
      <c r="D86" s="49"/>
      <c r="E86" s="49"/>
      <c r="H86" s="14"/>
      <c r="I86" s="14"/>
      <c r="J86" s="48" t="s">
        <v>8</v>
      </c>
      <c r="K86" s="48"/>
      <c r="L86" s="48"/>
      <c r="N86" s="14"/>
      <c r="O86" s="14"/>
      <c r="P86" s="48" t="s">
        <v>48</v>
      </c>
      <c r="Q86" s="48"/>
      <c r="R86" s="48"/>
    </row>
    <row r="87" spans="1:18" ht="36">
      <c r="A87" s="3" t="s">
        <v>2</v>
      </c>
      <c r="B87" s="3" t="s">
        <v>3</v>
      </c>
      <c r="C87" s="3" t="s">
        <v>4</v>
      </c>
      <c r="D87" s="3" t="s">
        <v>5</v>
      </c>
      <c r="E87" s="3" t="s">
        <v>6</v>
      </c>
      <c r="H87" s="15" t="s">
        <v>2</v>
      </c>
      <c r="I87" s="15" t="s">
        <v>3</v>
      </c>
      <c r="J87" s="15" t="s">
        <v>4</v>
      </c>
      <c r="K87" s="15" t="s">
        <v>5</v>
      </c>
      <c r="L87" s="15" t="s">
        <v>6</v>
      </c>
      <c r="N87" s="15" t="s">
        <v>2</v>
      </c>
      <c r="O87" s="15" t="s">
        <v>3</v>
      </c>
      <c r="P87" s="15" t="s">
        <v>4</v>
      </c>
      <c r="Q87" s="15" t="s">
        <v>5</v>
      </c>
      <c r="R87" s="15" t="s">
        <v>6</v>
      </c>
    </row>
    <row r="88" spans="1:18">
      <c r="A88" s="4" t="s">
        <v>28</v>
      </c>
      <c r="B88" s="4" t="s">
        <v>13</v>
      </c>
      <c r="C88" s="12">
        <v>13.487539936102237</v>
      </c>
      <c r="D88" s="12">
        <v>17.666666666666639</v>
      </c>
      <c r="E88" s="6">
        <f>C88/D88</f>
        <v>0.76344565676050513</v>
      </c>
      <c r="H88" s="16" t="s">
        <v>28</v>
      </c>
      <c r="I88" s="16" t="s">
        <v>13</v>
      </c>
      <c r="J88" s="17">
        <v>17.482428115015978</v>
      </c>
      <c r="K88" s="17">
        <v>17.666666666666639</v>
      </c>
      <c r="L88" s="18">
        <v>0.98957140273675503</v>
      </c>
      <c r="N88" s="16" t="s">
        <v>28</v>
      </c>
      <c r="O88" s="16" t="s">
        <v>13</v>
      </c>
      <c r="P88" s="17">
        <f>9.6+4.7+7.3</f>
        <v>21.6</v>
      </c>
      <c r="Q88" s="17">
        <v>17.66</v>
      </c>
      <c r="R88" s="45">
        <f>P88/Q88</f>
        <v>1.2231030577576445</v>
      </c>
    </row>
    <row r="91" spans="1:18">
      <c r="A91" s="14"/>
      <c r="B91" s="14"/>
      <c r="C91" s="48" t="s">
        <v>29</v>
      </c>
      <c r="D91" s="48"/>
      <c r="E91" s="48"/>
    </row>
    <row r="92" spans="1:18" ht="36">
      <c r="A92" s="15" t="s">
        <v>2</v>
      </c>
      <c r="B92" s="15" t="s">
        <v>3</v>
      </c>
      <c r="C92" s="15" t="s">
        <v>4</v>
      </c>
      <c r="D92" s="15" t="s">
        <v>5</v>
      </c>
      <c r="E92" s="15" t="s">
        <v>6</v>
      </c>
      <c r="F92" s="15" t="s">
        <v>30</v>
      </c>
      <c r="G92" s="15" t="s">
        <v>31</v>
      </c>
    </row>
    <row r="93" spans="1:18">
      <c r="A93" s="16" t="s">
        <v>28</v>
      </c>
      <c r="B93" s="16" t="s">
        <v>13</v>
      </c>
      <c r="C93" s="17">
        <f>C88+J88+P88</f>
        <v>52.569968051118217</v>
      </c>
      <c r="D93" s="17">
        <f>D88+K88+Q88</f>
        <v>52.993333333333283</v>
      </c>
      <c r="E93" s="18">
        <f>C93/D93</f>
        <v>0.99201097089794188</v>
      </c>
      <c r="F93" s="32">
        <f>53-C93</f>
        <v>0.43003194888178342</v>
      </c>
      <c r="G93">
        <f>F93/3</f>
        <v>0.14334398296059447</v>
      </c>
    </row>
    <row r="100" spans="1:9" ht="15.75" thickBot="1">
      <c r="A100" s="46" t="s">
        <v>32</v>
      </c>
      <c r="B100" s="47" t="s">
        <v>33</v>
      </c>
      <c r="C100" s="47"/>
      <c r="D100" s="47" t="s">
        <v>34</v>
      </c>
      <c r="E100" s="47"/>
      <c r="F100" s="47" t="s">
        <v>44</v>
      </c>
      <c r="G100" s="47"/>
      <c r="H100" s="47" t="s">
        <v>45</v>
      </c>
      <c r="I100" s="47"/>
    </row>
    <row r="101" spans="1:9" ht="16.5" thickTop="1" thickBot="1">
      <c r="A101" s="46"/>
      <c r="B101" s="33" t="s">
        <v>35</v>
      </c>
      <c r="C101" s="33" t="s">
        <v>36</v>
      </c>
      <c r="D101" s="33" t="s">
        <v>35</v>
      </c>
      <c r="E101" s="33" t="s">
        <v>36</v>
      </c>
      <c r="F101" s="33" t="s">
        <v>35</v>
      </c>
      <c r="G101" s="33" t="s">
        <v>36</v>
      </c>
      <c r="H101" s="33" t="s">
        <v>35</v>
      </c>
      <c r="I101" s="33" t="s">
        <v>36</v>
      </c>
    </row>
    <row r="102" spans="1:9" ht="16.5" thickTop="1" thickBot="1">
      <c r="A102" s="34" t="s">
        <v>37</v>
      </c>
      <c r="B102" s="35">
        <v>0.5</v>
      </c>
      <c r="C102" s="35">
        <v>0.5</v>
      </c>
      <c r="D102" s="35">
        <v>0.5</v>
      </c>
      <c r="E102" s="35">
        <v>0.5</v>
      </c>
      <c r="F102" s="35">
        <v>0.5</v>
      </c>
      <c r="G102" s="36" t="s">
        <v>46</v>
      </c>
      <c r="H102" s="35">
        <v>0.5</v>
      </c>
      <c r="I102" s="36">
        <v>0.5</v>
      </c>
    </row>
    <row r="103" spans="1:9" ht="15.75" thickBot="1">
      <c r="A103" s="34" t="s">
        <v>38</v>
      </c>
      <c r="B103" s="37">
        <v>0.2</v>
      </c>
      <c r="C103" s="37">
        <v>0.8</v>
      </c>
      <c r="D103" s="37">
        <v>0.2</v>
      </c>
      <c r="E103" s="37">
        <v>0.8</v>
      </c>
      <c r="F103" s="37">
        <v>0.45</v>
      </c>
      <c r="G103" s="38">
        <v>0.55000000000000004</v>
      </c>
      <c r="H103" s="37">
        <v>0.5</v>
      </c>
      <c r="I103" s="38">
        <v>0.5</v>
      </c>
    </row>
    <row r="104" spans="1:9" ht="15.75" thickBot="1">
      <c r="A104" s="34" t="s">
        <v>39</v>
      </c>
      <c r="B104" s="35">
        <v>0.45</v>
      </c>
      <c r="C104" s="35">
        <v>0.55000000000000004</v>
      </c>
      <c r="D104" s="35">
        <v>0.45</v>
      </c>
      <c r="E104" s="35">
        <v>0.55000000000000004</v>
      </c>
      <c r="F104" s="35">
        <v>0.5</v>
      </c>
      <c r="G104" s="36">
        <v>0.5</v>
      </c>
      <c r="H104" s="35">
        <v>0.5</v>
      </c>
      <c r="I104" s="36">
        <v>0.5</v>
      </c>
    </row>
    <row r="105" spans="1:9" ht="15.75" thickBot="1">
      <c r="A105" s="34" t="s">
        <v>40</v>
      </c>
      <c r="B105" s="37">
        <v>0.55000000000000004</v>
      </c>
      <c r="C105" s="37">
        <v>0.45</v>
      </c>
      <c r="D105" s="37">
        <v>0.65</v>
      </c>
      <c r="E105" s="37">
        <v>0.35</v>
      </c>
      <c r="F105" s="37">
        <v>0.7</v>
      </c>
      <c r="G105" s="38">
        <v>0.3</v>
      </c>
      <c r="H105" s="37">
        <v>0.7</v>
      </c>
      <c r="I105" s="38">
        <v>0.3</v>
      </c>
    </row>
    <row r="106" spans="1:9" ht="29.25" thickBot="1">
      <c r="A106" s="34" t="s">
        <v>41</v>
      </c>
      <c r="B106" s="35">
        <v>0.25</v>
      </c>
      <c r="C106" s="35">
        <v>0.75</v>
      </c>
      <c r="D106" s="35">
        <v>0.25</v>
      </c>
      <c r="E106" s="35">
        <v>0.75</v>
      </c>
      <c r="F106" s="35">
        <v>0.25</v>
      </c>
      <c r="G106" s="36">
        <v>0.75</v>
      </c>
      <c r="H106" s="35">
        <v>0.5</v>
      </c>
      <c r="I106" s="36">
        <v>0.5</v>
      </c>
    </row>
    <row r="107" spans="1:9" ht="29.25" thickBot="1">
      <c r="A107" s="34" t="s">
        <v>42</v>
      </c>
      <c r="B107" s="37">
        <v>0.8</v>
      </c>
      <c r="C107" s="37">
        <v>0.2</v>
      </c>
      <c r="D107" s="37">
        <v>0.7</v>
      </c>
      <c r="E107" s="37">
        <v>0.3</v>
      </c>
      <c r="F107" s="37">
        <v>0.2</v>
      </c>
      <c r="G107" s="38">
        <v>0.8</v>
      </c>
      <c r="H107" s="37">
        <v>0.2</v>
      </c>
      <c r="I107" s="38">
        <v>0.8</v>
      </c>
    </row>
    <row r="108" spans="1:9" ht="15.75" thickBot="1">
      <c r="A108" s="34" t="s">
        <v>43</v>
      </c>
      <c r="B108" s="39">
        <v>0.1</v>
      </c>
      <c r="C108" s="39">
        <v>0.9</v>
      </c>
      <c r="D108" s="39">
        <v>0.1</v>
      </c>
      <c r="E108" s="39">
        <v>0.9</v>
      </c>
      <c r="F108" s="37">
        <v>0.2</v>
      </c>
      <c r="G108" s="38">
        <v>0.8</v>
      </c>
      <c r="H108" s="37">
        <v>0.2</v>
      </c>
      <c r="I108" s="38">
        <v>0.8</v>
      </c>
    </row>
  </sheetData>
  <mergeCells count="30">
    <mergeCell ref="P86:R86"/>
    <mergeCell ref="C91:E91"/>
    <mergeCell ref="C75:E75"/>
    <mergeCell ref="A81:B81"/>
    <mergeCell ref="J66:L66"/>
    <mergeCell ref="H72:I72"/>
    <mergeCell ref="C86:E86"/>
    <mergeCell ref="J86:L86"/>
    <mergeCell ref="A72:B72"/>
    <mergeCell ref="A39:B39"/>
    <mergeCell ref="C44:E44"/>
    <mergeCell ref="K44:M44"/>
    <mergeCell ref="C54:E54"/>
    <mergeCell ref="C66:E66"/>
    <mergeCell ref="C30:E30"/>
    <mergeCell ref="C5:E5"/>
    <mergeCell ref="I5:K5"/>
    <mergeCell ref="N5:P5"/>
    <mergeCell ref="B10:D10"/>
    <mergeCell ref="C18:E18"/>
    <mergeCell ref="A27:B27"/>
    <mergeCell ref="J18:L18"/>
    <mergeCell ref="H27:I27"/>
    <mergeCell ref="P18:R18"/>
    <mergeCell ref="N27:O27"/>
    <mergeCell ref="A100:A101"/>
    <mergeCell ref="B100:C100"/>
    <mergeCell ref="D100:E100"/>
    <mergeCell ref="F100:G100"/>
    <mergeCell ref="H100:I100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2013-06-10T09:12:40Z</dcterms:modified>
</cp:coreProperties>
</file>